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<sst xmlns="http://schemas.openxmlformats.org/spreadsheetml/2006/main" count="36" uniqueCount="36">
  <si>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</si>
  <si>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</si>
  <si>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</si>
  <si>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</si>
  <si>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</si>
  <si>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</si>
  <si>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</si>
  <si>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</si>
  <si>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</si>
  <si>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</si>
  <si>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</si>
  <si>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</si>
  <si>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</si>
  <si>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</si>
  <si>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</si>
  <si>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</si>
  <si>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</si>
  <si>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</si>
  <si>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</si>
  <si>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</si>
  <si>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</si>
  <si>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</si>
  <si>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</si>
  <si>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</si>
  <si>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</si>
  <si>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</si>
  <si>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</si>
  <si>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5728,00 - замена врезок отопления в подвале.                                                                          4457,00 - ремонт мячгкой кровли кв. 15.</t>
  </si>
  <si>
    <t>1616,00 - ремонт трубопровода ГВС (подвал, циркуляция по кв. 22).                            641,00 - ремонт канализационного выпуска с заменой заглушки.</t>
  </si>
  <si>
    <t>650,00 - замена крана в кв. 47 (ХВС).</t>
  </si>
  <si>
    <t xml:space="preserve">39040,00 - ремонт кровли кв. 15.       </t>
  </si>
  <si>
    <t>10612,00 - ремонт ВРУ.</t>
  </si>
  <si>
    <t>5750,00 - ремонт тепловычислителя количества теплоты.</t>
  </si>
  <si>
    <t>5166,00 - ремонт стояка ХВС в кв. 62.</t>
  </si>
  <si>
    <t>1436,00 - ремонт стояка ХВС в кв. 30, установка хомута на трубопроводе ГВС - 2 подъезд.</t>
  </si>
  <si>
    <t>13685,00 - замена счетчика ХВС (узел учета).                                                                                   21302,00 - ремонт кровли кв. 34.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</si>
</sst>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I18" sqref="I18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2120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VLOOKUP(A1,'[1]2020'!$A$1:$AH$99,2,0)</f>
        <v>ул.Черняховского д.54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VLOOKUP(A1,'[1]2020'!$A$1:$AH$101,3,0)</f>
        <v>4258.2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11795.214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VLOOKUP(A1,'[1]2020'!$A$1:$AH$101,4,0)</f>
        <v>297076.32000000007</v>
      </c>
    </row>
    <row r="12" spans="1:5" ht="47.25">
      <c r="A12" s="3">
        <v>1</v>
      </c>
      <c r="B12" s="12" t="s">
        <v>4</v>
      </c>
      <c r="C12" s="8">
        <f>VLOOKUP(A1,'[1]2020'!$A$1:$AH$101,5,0)</f>
        <v>10803.48</v>
      </c>
      <c r="D12" s="8">
        <f>VLOOKUP(A1,'[1]2020'!$A$1:$AH$101,18,0)</f>
        <v>10185</v>
      </c>
      <c r="E12" s="10" t="s">
        <v>27</v>
      </c>
    </row>
    <row r="13" spans="1:5" ht="63.75" customHeight="1">
      <c r="A13" s="3">
        <v>2</v>
      </c>
      <c r="B13" s="12" t="s">
        <v>5</v>
      </c>
      <c r="C13" s="8">
        <f>VLOOKUP(A1,'[1]2020'!$A$1:$AH$101,6,0)</f>
        <v>11358.33</v>
      </c>
      <c r="D13" s="8">
        <f>VLOOKUP(A1,'[1]2020'!$A$1:$AH$101,19,0)</f>
        <v>2257</v>
      </c>
      <c r="E13" s="10" t="s">
        <v>28</v>
      </c>
    </row>
    <row r="14" spans="1:5" ht="18" customHeight="1">
      <c r="A14" s="3">
        <v>3</v>
      </c>
      <c r="B14" s="12" t="s">
        <v>6</v>
      </c>
      <c r="C14" s="8">
        <f>VLOOKUP(A1,'[1]2020'!$A$1:$AH$101,7,0)</f>
        <v>12103.23</v>
      </c>
      <c r="D14" s="8">
        <f>VLOOKUP(A1,'[1]2020'!$A$1:$AH$101,20,0)</f>
        <v>650</v>
      </c>
      <c r="E14" s="10" t="s">
        <v>29</v>
      </c>
    </row>
    <row r="15" spans="1:5" ht="15.75">
      <c r="A15" s="3">
        <v>4</v>
      </c>
      <c r="B15" s="4" t="s">
        <v>7</v>
      </c>
      <c r="C15" s="8">
        <f>VLOOKUP(A1,'[1]2020'!$A$1:$AH$101,8,0)</f>
        <v>11741.550000000001</v>
      </c>
      <c r="D15" s="8">
        <f>VLOOKUP(A1,'[1]2020'!$A$1:$AH$101,21,0)</f>
        <v>39040</v>
      </c>
      <c r="E15" s="10" t="s">
        <v>30</v>
      </c>
    </row>
    <row r="16" spans="1:5" ht="15.75">
      <c r="A16" s="3">
        <v>5</v>
      </c>
      <c r="B16" s="12" t="s">
        <v>8</v>
      </c>
      <c r="C16" s="8">
        <f>VLOOKUP(A1,'[1]2020'!$A$1:$AH$101,9,0)</f>
        <v>13140.720000000001</v>
      </c>
      <c r="D16" s="8">
        <f>VLOOKUP(A1,'[1]2020'!$A$1:$AH$101,22,0)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VLOOKUP(A1,'[1]2020'!$A$1:$AH$101,10,0)</f>
        <v>9092.08</v>
      </c>
      <c r="D17" s="8">
        <f>VLOOKUP(A1,'[1]2020'!$A$1:$AH$101,23,0)</f>
        <v>10612</v>
      </c>
      <c r="E17" s="10" t="s">
        <v>31</v>
      </c>
    </row>
    <row r="18" spans="1:5" ht="31.5">
      <c r="A18" s="3">
        <v>7</v>
      </c>
      <c r="B18" s="12" t="s">
        <v>10</v>
      </c>
      <c r="C18" s="8">
        <f>VLOOKUP(A1,'[1]2020'!$A$1:$AH$101,11,0)</f>
        <v>11376.050000000001</v>
      </c>
      <c r="D18" s="8">
        <f>VLOOKUP(A1,'[1]2020'!$A$1:$AH$101,24,0)</f>
        <v>5750</v>
      </c>
      <c r="E18" s="10" t="s">
        <v>32</v>
      </c>
    </row>
    <row r="19" spans="1:5" ht="15.75">
      <c r="A19" s="3">
        <v>8</v>
      </c>
      <c r="B19" s="4" t="s">
        <v>11</v>
      </c>
      <c r="C19" s="8">
        <f>VLOOKUP(A1,'[1]2020'!$A$1:$AH$101,12,0)</f>
        <v>10771.58</v>
      </c>
      <c r="D19" s="8">
        <f>VLOOKUP(A1,'[1]2020'!$A$1:$AH$102,25,0)</f>
        <v>5166</v>
      </c>
      <c r="E19" s="10" t="s">
        <v>33</v>
      </c>
    </row>
    <row r="20" spans="1:5" ht="15.75">
      <c r="A20" s="3">
        <v>9</v>
      </c>
      <c r="B20" s="4" t="s">
        <v>12</v>
      </c>
      <c r="C20" s="8">
        <f>VLOOKUP(A1,'[1]2020'!$A$1:$AH$101,13,0)</f>
        <v>10854.25</v>
      </c>
      <c r="D20" s="8">
        <f>VLOOKUP(A1,'[1]2020'!$A$1:$AH$101,26,0)</f>
        <v>0</v>
      </c>
      <c r="E20" s="10"/>
    </row>
    <row r="21" spans="1:5" ht="47.25">
      <c r="A21" s="3">
        <v>10</v>
      </c>
      <c r="B21" s="12" t="s">
        <v>13</v>
      </c>
      <c r="C21" s="8">
        <f>VLOOKUP(A1,'[1]2020'!$A$1:$AH$101,14,0)</f>
        <v>10966.81</v>
      </c>
      <c r="D21" s="8">
        <f>VLOOKUP(A1,'[1]2020'!$A$1:$AH$101,27,0)</f>
        <v>1436</v>
      </c>
      <c r="E21" s="10" t="s">
        <v>34</v>
      </c>
    </row>
    <row r="22" spans="1:5" ht="17.25" customHeight="1">
      <c r="A22" s="3">
        <v>11</v>
      </c>
      <c r="B22" s="12" t="s">
        <v>14</v>
      </c>
      <c r="C22" s="8">
        <f>VLOOKUP(A1,'[1]2020'!$A$1:$AH$101,15,0)</f>
        <v>10767.69</v>
      </c>
      <c r="D22" s="8">
        <f>VLOOKUP(A1,'[1]2020'!$A$1:$AH$101,28,0)</f>
        <v>0</v>
      </c>
      <c r="E22" s="10"/>
    </row>
    <row r="23" spans="1:5" ht="48" customHeight="1">
      <c r="A23" s="3">
        <v>12</v>
      </c>
      <c r="B23" s="12" t="s">
        <v>15</v>
      </c>
      <c r="C23" s="8">
        <f>VLOOKUP(A1,'[1]2020'!$A$1:$AH$101,16,0)</f>
        <v>12554.79</v>
      </c>
      <c r="D23" s="8">
        <f>VLOOKUP(A1,'[1]2020'!$A$1:$AH$101,29,0)</f>
        <v>34987</v>
      </c>
      <c r="E23" s="10" t="s">
        <v>35</v>
      </c>
    </row>
    <row r="24" spans="1:5" ht="15.75">
      <c r="A24" s="22" t="s">
        <v>16</v>
      </c>
      <c r="B24" s="23"/>
      <c r="C24" s="9">
        <f>SUM(C12:C23)</f>
        <v>135530.56</v>
      </c>
      <c r="D24" s="9">
        <f>SUM(D12:D23)</f>
        <v>110083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322523.88000000006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2021-03-03T08:45:00Z</dcterms:modified>
  <cp:category/>
  <cp:version/>
  <cp:contentType/>
  <cp:contentStatus/>
</cp:coreProperties>
</file>